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06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E31" i="1"/>
  <c r="D31" i="1"/>
  <c r="L27" i="1"/>
  <c r="K27" i="1"/>
  <c r="J27" i="1"/>
  <c r="I27" i="1"/>
  <c r="H27" i="1"/>
  <c r="G27" i="1"/>
  <c r="F27" i="1"/>
  <c r="E27" i="1"/>
  <c r="D27" i="1"/>
  <c r="L26" i="1"/>
  <c r="K26" i="1"/>
  <c r="J26" i="1"/>
  <c r="I26" i="1"/>
  <c r="H26" i="1"/>
  <c r="G26" i="1"/>
  <c r="F26" i="1"/>
  <c r="E26" i="1"/>
  <c r="D26" i="1"/>
  <c r="K25" i="1"/>
  <c r="J25" i="1"/>
  <c r="I25" i="1"/>
  <c r="H25" i="1"/>
  <c r="G25" i="1"/>
  <c r="F25" i="1"/>
  <c r="L25" i="1" s="1"/>
  <c r="E25" i="1"/>
  <c r="D25" i="1"/>
  <c r="K24" i="1"/>
  <c r="J24" i="1"/>
  <c r="I24" i="1"/>
  <c r="H24" i="1"/>
  <c r="G24" i="1"/>
  <c r="F24" i="1"/>
  <c r="L24" i="1" s="1"/>
  <c r="E24" i="1"/>
  <c r="D24" i="1"/>
  <c r="K23" i="1"/>
  <c r="J23" i="1"/>
  <c r="I23" i="1"/>
  <c r="H23" i="1"/>
  <c r="G23" i="1"/>
  <c r="F23" i="1"/>
  <c r="L23" i="1" s="1"/>
  <c r="E23" i="1"/>
  <c r="D23" i="1"/>
  <c r="L22" i="1"/>
  <c r="K22" i="1"/>
  <c r="J22" i="1"/>
  <c r="I22" i="1"/>
  <c r="H22" i="1"/>
  <c r="G22" i="1"/>
  <c r="F22" i="1"/>
  <c r="E22" i="1"/>
  <c r="D22" i="1"/>
  <c r="K21" i="1"/>
  <c r="J21" i="1"/>
  <c r="I21" i="1"/>
  <c r="H21" i="1"/>
  <c r="G21" i="1"/>
  <c r="F21" i="1"/>
  <c r="L21" i="1" s="1"/>
  <c r="E21" i="1"/>
  <c r="D21" i="1"/>
  <c r="K20" i="1"/>
  <c r="J20" i="1"/>
  <c r="I20" i="1"/>
  <c r="H20" i="1"/>
  <c r="G20" i="1"/>
  <c r="F20" i="1"/>
  <c r="L20" i="1" s="1"/>
  <c r="E20" i="1"/>
  <c r="D20" i="1"/>
  <c r="K19" i="1"/>
  <c r="J19" i="1"/>
  <c r="I19" i="1"/>
  <c r="H19" i="1"/>
  <c r="G19" i="1"/>
  <c r="F19" i="1"/>
  <c r="L19" i="1" s="1"/>
  <c r="E19" i="1"/>
  <c r="D19" i="1"/>
  <c r="K18" i="1"/>
  <c r="J18" i="1"/>
  <c r="I18" i="1"/>
  <c r="H18" i="1"/>
  <c r="G18" i="1"/>
  <c r="F18" i="1"/>
  <c r="L18" i="1" s="1"/>
  <c r="E18" i="1"/>
  <c r="D18" i="1"/>
  <c r="K17" i="1"/>
  <c r="J17" i="1"/>
  <c r="I17" i="1"/>
  <c r="H17" i="1"/>
  <c r="G17" i="1"/>
  <c r="F17" i="1"/>
  <c r="L17" i="1" s="1"/>
  <c r="E17" i="1"/>
  <c r="D17" i="1"/>
  <c r="K16" i="1"/>
  <c r="J16" i="1"/>
  <c r="I16" i="1"/>
  <c r="H16" i="1"/>
  <c r="G16" i="1"/>
  <c r="F16" i="1"/>
  <c r="L16" i="1" s="1"/>
  <c r="E16" i="1"/>
  <c r="D16" i="1"/>
  <c r="L15" i="1"/>
  <c r="K15" i="1"/>
  <c r="J15" i="1"/>
  <c r="I15" i="1"/>
  <c r="H15" i="1"/>
  <c r="G15" i="1"/>
  <c r="F15" i="1"/>
  <c r="E15" i="1"/>
  <c r="D15" i="1"/>
  <c r="K14" i="1"/>
  <c r="J14" i="1"/>
  <c r="I14" i="1"/>
  <c r="H14" i="1"/>
  <c r="G14" i="1"/>
  <c r="F14" i="1"/>
  <c r="L14" i="1" s="1"/>
  <c r="E14" i="1"/>
  <c r="D14" i="1"/>
  <c r="K13" i="1"/>
  <c r="J13" i="1"/>
  <c r="I13" i="1"/>
  <c r="H13" i="1"/>
  <c r="G13" i="1"/>
  <c r="F13" i="1"/>
  <c r="L13" i="1" s="1"/>
  <c r="E13" i="1"/>
  <c r="D13" i="1"/>
  <c r="K12" i="1"/>
  <c r="J12" i="1"/>
  <c r="I12" i="1"/>
  <c r="H12" i="1"/>
  <c r="G12" i="1"/>
  <c r="F12" i="1"/>
  <c r="L12" i="1" s="1"/>
  <c r="E12" i="1"/>
  <c r="D12" i="1"/>
  <c r="K11" i="1"/>
  <c r="J11" i="1"/>
  <c r="I11" i="1"/>
  <c r="H11" i="1"/>
  <c r="G11" i="1"/>
  <c r="F11" i="1"/>
  <c r="L11" i="1" s="1"/>
  <c r="E11" i="1"/>
  <c r="D11" i="1"/>
  <c r="K10" i="1"/>
  <c r="K28" i="1" s="1"/>
  <c r="J10" i="1"/>
  <c r="J28" i="1" s="1"/>
  <c r="I10" i="1"/>
  <c r="I28" i="1" s="1"/>
  <c r="H10" i="1"/>
  <c r="H28" i="1" s="1"/>
  <c r="G10" i="1"/>
  <c r="G28" i="1" s="1"/>
  <c r="F10" i="1"/>
  <c r="F28" i="1" s="1"/>
  <c r="E10" i="1"/>
  <c r="E28" i="1" s="1"/>
  <c r="D10" i="1"/>
  <c r="D28" i="1" s="1"/>
  <c r="L10" i="1" l="1"/>
</calcChain>
</file>

<file path=xl/sharedStrings.xml><?xml version="1.0" encoding="utf-8"?>
<sst xmlns="http://schemas.openxmlformats.org/spreadsheetml/2006/main" count="59" uniqueCount="59">
  <si>
    <t>“汇融菜窖”各支行额度分配明细表</t>
  </si>
  <si>
    <t>序号</t>
  </si>
  <si>
    <t>支行</t>
  </si>
  <si>
    <t>蔬菜品类</t>
  </si>
  <si>
    <t>①白菜</t>
  </si>
  <si>
    <t>②土豆</t>
  </si>
  <si>
    <t>③大葱</t>
  </si>
  <si>
    <t>④沙窝萝卜</t>
  </si>
  <si>
    <t>⑤包尖白菜</t>
  </si>
  <si>
    <t>⑥红薯粉条</t>
  </si>
  <si>
    <t>⑦红薯</t>
  </si>
  <si>
    <t>⑧泥坑藕</t>
  </si>
  <si>
    <t>单数合计</t>
  </si>
  <si>
    <t>购买占比</t>
  </si>
  <si>
    <t>入库价（元/斤）</t>
  </si>
  <si>
    <t>仓储费（元/斤）</t>
  </si>
  <si>
    <t>损耗</t>
  </si>
  <si>
    <t>每份斤数（斤）</t>
  </si>
  <si>
    <t>出库价（元）</t>
  </si>
  <si>
    <t>每份价值（元）</t>
  </si>
  <si>
    <t>营业部</t>
  </si>
  <si>
    <t>振头支行</t>
  </si>
  <si>
    <t>联盟路支行</t>
  </si>
  <si>
    <t>留营支行</t>
  </si>
  <si>
    <t>于底支行</t>
  </si>
  <si>
    <t>西三庄支行</t>
  </si>
  <si>
    <t>杜北支行</t>
  </si>
  <si>
    <t>中华大街支行</t>
  </si>
  <si>
    <t>桃园支行</t>
  </si>
  <si>
    <t>跃进路支行</t>
  </si>
  <si>
    <t>建华大街支行</t>
  </si>
  <si>
    <t>孙村支行</t>
  </si>
  <si>
    <t>谈固北大街支行</t>
  </si>
  <si>
    <t>维明街支行</t>
  </si>
  <si>
    <t>槐安东路分理处</t>
  </si>
  <si>
    <t>金马分理处</t>
  </si>
  <si>
    <t>广安大街分理处</t>
  </si>
  <si>
    <t>裕西分理处</t>
  </si>
  <si>
    <t>单数总计</t>
  </si>
  <si>
    <t>290000单</t>
  </si>
  <si>
    <t>斤数合计</t>
  </si>
  <si>
    <t>1600000斤</t>
  </si>
  <si>
    <t>503778斤</t>
  </si>
  <si>
    <t>197044斤</t>
  </si>
  <si>
    <t>131291斤</t>
  </si>
  <si>
    <t>106195斤</t>
  </si>
  <si>
    <t>20000斤</t>
  </si>
  <si>
    <t>223464斤</t>
  </si>
  <si>
    <t>50000斤</t>
  </si>
  <si>
    <t>吨数合计</t>
  </si>
  <si>
    <t>800吨</t>
  </si>
  <si>
    <t>251.89吨</t>
  </si>
  <si>
    <t>98.52吨</t>
  </si>
  <si>
    <t>65.65吨</t>
  </si>
  <si>
    <t>53吨</t>
  </si>
  <si>
    <t>10吨</t>
  </si>
  <si>
    <t>111.73吨</t>
  </si>
  <si>
    <t>25吨</t>
  </si>
  <si>
    <t>分配金额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</si>
</sst>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0.00_ "/>
    <numFmt numFmtId="179" formatCode="0_ "/>
    <numFmt numFmtId="180" formatCode="0.0%"/>
  </numFmts>
  <fonts count="1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7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/>
    <xf numFmtId="179" fontId="0" fillId="0" borderId="0" xfId="0" applyNumberFormat="1" applyFill="1" applyAlignment="1"/>
    <xf numFmtId="0" fontId="0" fillId="0" borderId="0" xfId="0" applyFill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wrapText="1"/>
    </xf>
    <xf numFmtId="180" fontId="2" fillId="0" borderId="1" xfId="0" applyNumberFormat="1" applyFont="1" applyFill="1" applyBorder="1" applyAlignment="1">
      <alignment horizontal="center" wrapText="1"/>
    </xf>
    <xf numFmtId="178" fontId="2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0" fontId="5" fillId="0" borderId="1" xfId="2" applyFont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/>
    </xf>
    <xf numFmtId="0" fontId="6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79" fontId="0" fillId="3" borderId="1" xfId="0" applyNumberForma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79" fontId="2" fillId="0" borderId="1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Alignment="1">
      <alignment horizontal="center" vertical="center"/>
    </xf>
    <xf numFmtId="9" fontId="2" fillId="0" borderId="1" xfId="0" applyNumberFormat="1" applyFont="1" applyFill="1" applyBorder="1" applyAlignment="1">
      <alignment horizontal="center"/>
    </xf>
    <xf numFmtId="9" fontId="2" fillId="0" borderId="0" xfId="0" applyNumberFormat="1" applyFont="1" applyFill="1" applyAlignment="1">
      <alignment horizontal="center"/>
    </xf>
    <xf numFmtId="179" fontId="0" fillId="0" borderId="0" xfId="0" applyNumberFormat="1" applyFill="1" applyAlignment="1">
      <alignment horizontal="center"/>
    </xf>
    <xf numFmtId="179" fontId="0" fillId="3" borderId="0" xfId="0" applyNumberFormat="1" applyFill="1" applyAlignment="1">
      <alignment horizontal="center"/>
    </xf>
    <xf numFmtId="179" fontId="0" fillId="0" borderId="1" xfId="0" applyNumberFormat="1" applyFill="1" applyBorder="1" applyAlignment="1"/>
    <xf numFmtId="0" fontId="1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40"/>
  <sheetViews>
    <sheetView tabSelected="1" workbookViewId="0">
      <selection activeCell="C7" sqref="C7"/>
    </sheetView>
  </sheetViews>
  <sheetFormatPr defaultColWidth="9" defaultRowHeight="13.5"/>
  <cols>
    <col min="1" max="1" width="17" style="1" customWidth="1"/>
    <col min="2" max="2" width="16.25" style="1" customWidth="1"/>
    <col min="3" max="3" width="19.125" style="1" customWidth="1"/>
    <col min="4" max="4" width="15.875" style="1" customWidth="1"/>
    <col min="5" max="5" width="16.875" style="1" customWidth="1"/>
    <col min="6" max="6" width="16.375" style="1" customWidth="1"/>
    <col min="7" max="7" width="16.5" style="1" customWidth="1"/>
    <col min="8" max="8" width="15.875" style="1" customWidth="1"/>
    <col min="9" max="9" width="15.125" style="1" customWidth="1"/>
    <col min="10" max="10" width="17.25" style="1" customWidth="1"/>
    <col min="11" max="11" width="16.875" style="1" customWidth="1"/>
    <col min="12" max="13" width="9.875" style="2" customWidth="1"/>
    <col min="14" max="16380" width="9" style="1"/>
    <col min="16381" max="16384" width="9" style="3"/>
  </cols>
  <sheetData>
    <row r="1" spans="1:13" s="1" customFormat="1" ht="2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22"/>
    </row>
    <row r="2" spans="1:13" s="1" customFormat="1" ht="51" customHeight="1">
      <c r="A2" s="34" t="s">
        <v>1</v>
      </c>
      <c r="B2" s="37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7" t="s">
        <v>11</v>
      </c>
      <c r="L2" s="23" t="s">
        <v>12</v>
      </c>
      <c r="M2" s="24"/>
    </row>
    <row r="3" spans="1:13" s="1" customFormat="1">
      <c r="A3" s="35"/>
      <c r="B3" s="38"/>
      <c r="C3" s="5" t="s">
        <v>13</v>
      </c>
      <c r="D3" s="8">
        <v>0.25</v>
      </c>
      <c r="E3" s="8">
        <v>0.25</v>
      </c>
      <c r="F3" s="8">
        <v>0.05</v>
      </c>
      <c r="G3" s="9">
        <v>7.4999999999999997E-2</v>
      </c>
      <c r="H3" s="9">
        <v>7.4999999999999997E-2</v>
      </c>
      <c r="I3" s="9">
        <v>7.4999999999999997E-2</v>
      </c>
      <c r="J3" s="8">
        <v>0.15</v>
      </c>
      <c r="K3" s="9">
        <v>7.4999999999999997E-2</v>
      </c>
      <c r="L3" s="25">
        <v>1</v>
      </c>
      <c r="M3" s="26"/>
    </row>
    <row r="4" spans="1:13" s="1" customFormat="1">
      <c r="A4" s="35"/>
      <c r="B4" s="38"/>
      <c r="C4" s="5" t="s">
        <v>14</v>
      </c>
      <c r="D4" s="10">
        <v>0.2</v>
      </c>
      <c r="E4" s="10">
        <v>0.85</v>
      </c>
      <c r="F4" s="10">
        <v>0.32</v>
      </c>
      <c r="G4" s="10">
        <v>1</v>
      </c>
      <c r="H4" s="10">
        <v>1.3</v>
      </c>
      <c r="I4" s="10">
        <v>7.5</v>
      </c>
      <c r="J4" s="10">
        <v>1.2</v>
      </c>
      <c r="K4" s="10">
        <v>3</v>
      </c>
      <c r="L4" s="25"/>
      <c r="M4" s="26"/>
    </row>
    <row r="5" spans="1:13" s="1" customFormat="1">
      <c r="A5" s="35"/>
      <c r="B5" s="38"/>
      <c r="C5" s="5" t="s">
        <v>15</v>
      </c>
      <c r="D5" s="10">
        <v>0.15</v>
      </c>
      <c r="E5" s="10">
        <v>0.15</v>
      </c>
      <c r="F5" s="10">
        <v>0.25</v>
      </c>
      <c r="G5" s="10">
        <v>0.15</v>
      </c>
      <c r="H5" s="10">
        <v>0.15</v>
      </c>
      <c r="I5" s="10">
        <v>0</v>
      </c>
      <c r="J5" s="10">
        <v>0.15</v>
      </c>
      <c r="K5" s="10">
        <v>0</v>
      </c>
      <c r="L5" s="25"/>
      <c r="M5" s="26"/>
    </row>
    <row r="6" spans="1:13" s="1" customFormat="1">
      <c r="A6" s="35"/>
      <c r="B6" s="38"/>
      <c r="C6" s="11" t="s">
        <v>16</v>
      </c>
      <c r="D6" s="12">
        <v>0.25</v>
      </c>
      <c r="E6" s="12">
        <v>0.05</v>
      </c>
      <c r="F6" s="12">
        <v>0.25</v>
      </c>
      <c r="G6" s="12">
        <v>0.05</v>
      </c>
      <c r="H6" s="12">
        <v>0.25</v>
      </c>
      <c r="I6" s="12">
        <v>0</v>
      </c>
      <c r="J6" s="12">
        <v>0.05</v>
      </c>
      <c r="K6" s="12">
        <v>0</v>
      </c>
      <c r="L6" s="25"/>
      <c r="M6" s="26"/>
    </row>
    <row r="7" spans="1:13" s="1" customFormat="1">
      <c r="A7" s="35"/>
      <c r="B7" s="38"/>
      <c r="C7" s="13" t="s">
        <v>17</v>
      </c>
      <c r="D7" s="14">
        <v>12</v>
      </c>
      <c r="E7" s="15">
        <v>4.79</v>
      </c>
      <c r="F7" s="15">
        <v>7.39</v>
      </c>
      <c r="G7" s="15">
        <v>8.32</v>
      </c>
      <c r="H7" s="15">
        <v>15.93</v>
      </c>
      <c r="I7" s="15">
        <v>2</v>
      </c>
      <c r="J7" s="15">
        <v>7</v>
      </c>
      <c r="K7" s="15">
        <v>5</v>
      </c>
      <c r="L7" s="25"/>
      <c r="M7" s="26"/>
    </row>
    <row r="8" spans="1:13" s="1" customFormat="1">
      <c r="A8" s="35"/>
      <c r="B8" s="38"/>
      <c r="C8" s="6" t="s">
        <v>18</v>
      </c>
      <c r="D8" s="10">
        <v>0.42</v>
      </c>
      <c r="E8" s="10">
        <v>1.04</v>
      </c>
      <c r="F8" s="10">
        <v>0.68</v>
      </c>
      <c r="G8" s="10">
        <v>1.2</v>
      </c>
      <c r="H8" s="10">
        <v>1.88</v>
      </c>
      <c r="I8" s="10">
        <v>7.5</v>
      </c>
      <c r="J8" s="10">
        <v>1.43</v>
      </c>
      <c r="K8" s="10">
        <v>3</v>
      </c>
      <c r="L8" s="25"/>
      <c r="M8" s="26"/>
    </row>
    <row r="9" spans="1:13" s="1" customFormat="1">
      <c r="A9" s="36"/>
      <c r="B9" s="39"/>
      <c r="C9" s="6" t="s">
        <v>19</v>
      </c>
      <c r="D9" s="10">
        <v>5</v>
      </c>
      <c r="E9" s="10">
        <v>5</v>
      </c>
      <c r="F9" s="10">
        <v>5</v>
      </c>
      <c r="G9" s="10">
        <v>10</v>
      </c>
      <c r="H9" s="10">
        <v>30</v>
      </c>
      <c r="I9" s="10">
        <v>15</v>
      </c>
      <c r="J9" s="10">
        <v>10</v>
      </c>
      <c r="K9" s="10">
        <v>15</v>
      </c>
      <c r="L9" s="25"/>
      <c r="M9" s="26"/>
    </row>
    <row r="10" spans="1:13" s="1" customFormat="1" ht="18" customHeight="1">
      <c r="A10" s="16">
        <v>1</v>
      </c>
      <c r="B10" s="17" t="s">
        <v>20</v>
      </c>
      <c r="C10" s="17">
        <v>76260</v>
      </c>
      <c r="D10" s="18">
        <f t="shared" ref="D10:K10" si="0">76260*D3/D9</f>
        <v>3813</v>
      </c>
      <c r="E10" s="18">
        <f t="shared" si="0"/>
        <v>3813</v>
      </c>
      <c r="F10" s="18">
        <f t="shared" si="0"/>
        <v>762.6</v>
      </c>
      <c r="G10" s="18">
        <f t="shared" si="0"/>
        <v>571.95000000000005</v>
      </c>
      <c r="H10" s="18">
        <f t="shared" si="0"/>
        <v>190.65</v>
      </c>
      <c r="I10" s="18">
        <f t="shared" si="0"/>
        <v>381.3</v>
      </c>
      <c r="J10" s="18">
        <f t="shared" si="0"/>
        <v>1143.9000000000001</v>
      </c>
      <c r="K10" s="18">
        <f t="shared" si="0"/>
        <v>381.3</v>
      </c>
      <c r="L10" s="18">
        <f>SUM(D10:K10)</f>
        <v>11057.699999999999</v>
      </c>
      <c r="M10" s="27"/>
    </row>
    <row r="11" spans="1:13" s="1" customFormat="1" ht="18" customHeight="1">
      <c r="A11" s="16">
        <v>2</v>
      </c>
      <c r="B11" s="19" t="s">
        <v>21</v>
      </c>
      <c r="C11" s="19">
        <v>142560</v>
      </c>
      <c r="D11" s="18">
        <f t="shared" ref="D11:K11" si="1">142560*D3/D9</f>
        <v>7128</v>
      </c>
      <c r="E11" s="18">
        <f t="shared" si="1"/>
        <v>7128</v>
      </c>
      <c r="F11" s="18">
        <f t="shared" si="1"/>
        <v>1425.6</v>
      </c>
      <c r="G11" s="18">
        <f t="shared" si="1"/>
        <v>1069.2</v>
      </c>
      <c r="H11" s="18">
        <f t="shared" si="1"/>
        <v>356.4</v>
      </c>
      <c r="I11" s="18">
        <f t="shared" si="1"/>
        <v>712.8</v>
      </c>
      <c r="J11" s="18">
        <f t="shared" si="1"/>
        <v>2138.4</v>
      </c>
      <c r="K11" s="18">
        <f t="shared" si="1"/>
        <v>712.8</v>
      </c>
      <c r="L11" s="18">
        <f t="shared" ref="L11:L27" si="2">SUM(D11:K11)</f>
        <v>20671.2</v>
      </c>
      <c r="M11" s="27"/>
    </row>
    <row r="12" spans="1:13" s="1" customFormat="1" ht="18" customHeight="1">
      <c r="A12" s="16">
        <v>3</v>
      </c>
      <c r="B12" s="19" t="s">
        <v>22</v>
      </c>
      <c r="C12" s="19">
        <v>114820</v>
      </c>
      <c r="D12" s="18">
        <f t="shared" ref="D12:K12" si="3">114820*D3/D9</f>
        <v>5741</v>
      </c>
      <c r="E12" s="18">
        <f t="shared" si="3"/>
        <v>5741</v>
      </c>
      <c r="F12" s="18">
        <f t="shared" si="3"/>
        <v>1148.2</v>
      </c>
      <c r="G12" s="18">
        <f t="shared" si="3"/>
        <v>861.15</v>
      </c>
      <c r="H12" s="18">
        <f t="shared" si="3"/>
        <v>287.05</v>
      </c>
      <c r="I12" s="18">
        <f t="shared" si="3"/>
        <v>574.1</v>
      </c>
      <c r="J12" s="18">
        <f t="shared" si="3"/>
        <v>1722.3</v>
      </c>
      <c r="K12" s="18">
        <f t="shared" si="3"/>
        <v>574.1</v>
      </c>
      <c r="L12" s="18">
        <f t="shared" si="2"/>
        <v>16648.899999999998</v>
      </c>
      <c r="M12" s="27"/>
    </row>
    <row r="13" spans="1:13" s="1" customFormat="1" ht="18" customHeight="1">
      <c r="A13" s="16">
        <v>4</v>
      </c>
      <c r="B13" s="19" t="s">
        <v>23</v>
      </c>
      <c r="C13" s="19">
        <v>155400</v>
      </c>
      <c r="D13" s="18">
        <f t="shared" ref="D13:K13" si="4">155400*D3/D9</f>
        <v>7770</v>
      </c>
      <c r="E13" s="18">
        <f t="shared" si="4"/>
        <v>7770</v>
      </c>
      <c r="F13" s="18">
        <f t="shared" si="4"/>
        <v>1554</v>
      </c>
      <c r="G13" s="18">
        <f t="shared" si="4"/>
        <v>1165.5</v>
      </c>
      <c r="H13" s="18">
        <f t="shared" si="4"/>
        <v>388.5</v>
      </c>
      <c r="I13" s="18">
        <f t="shared" si="4"/>
        <v>777</v>
      </c>
      <c r="J13" s="18">
        <f t="shared" si="4"/>
        <v>2331</v>
      </c>
      <c r="K13" s="18">
        <f t="shared" si="4"/>
        <v>777</v>
      </c>
      <c r="L13" s="18">
        <f t="shared" si="2"/>
        <v>22533</v>
      </c>
      <c r="M13" s="27"/>
    </row>
    <row r="14" spans="1:13" s="1" customFormat="1" ht="18" customHeight="1">
      <c r="A14" s="16">
        <v>5</v>
      </c>
      <c r="B14" s="19" t="s">
        <v>24</v>
      </c>
      <c r="C14" s="19">
        <v>174880</v>
      </c>
      <c r="D14" s="18">
        <f t="shared" ref="D14:K14" si="5">174880*D3/D9</f>
        <v>8744</v>
      </c>
      <c r="E14" s="18">
        <f t="shared" si="5"/>
        <v>8744</v>
      </c>
      <c r="F14" s="18">
        <f t="shared" si="5"/>
        <v>1748.8</v>
      </c>
      <c r="G14" s="18">
        <f t="shared" si="5"/>
        <v>1311.6</v>
      </c>
      <c r="H14" s="18">
        <f t="shared" si="5"/>
        <v>437.2</v>
      </c>
      <c r="I14" s="18">
        <f t="shared" si="5"/>
        <v>874.4</v>
      </c>
      <c r="J14" s="18">
        <f t="shared" si="5"/>
        <v>2623.2</v>
      </c>
      <c r="K14" s="18">
        <f t="shared" si="5"/>
        <v>874.4</v>
      </c>
      <c r="L14" s="18">
        <f t="shared" si="2"/>
        <v>25357.600000000002</v>
      </c>
      <c r="M14" s="27"/>
    </row>
    <row r="15" spans="1:13" s="1" customFormat="1" ht="18" customHeight="1">
      <c r="A15" s="16">
        <v>6</v>
      </c>
      <c r="B15" s="19" t="s">
        <v>25</v>
      </c>
      <c r="C15" s="19">
        <v>153980</v>
      </c>
      <c r="D15" s="18">
        <f t="shared" ref="D15:K15" si="6">153980*D3/D9</f>
        <v>7699</v>
      </c>
      <c r="E15" s="18">
        <f t="shared" si="6"/>
        <v>7699</v>
      </c>
      <c r="F15" s="18">
        <f t="shared" si="6"/>
        <v>1539.8</v>
      </c>
      <c r="G15" s="18">
        <f t="shared" si="6"/>
        <v>1154.8499999999999</v>
      </c>
      <c r="H15" s="18">
        <f t="shared" si="6"/>
        <v>384.95</v>
      </c>
      <c r="I15" s="18">
        <f t="shared" si="6"/>
        <v>769.9</v>
      </c>
      <c r="J15" s="18">
        <f t="shared" si="6"/>
        <v>2309.6999999999998</v>
      </c>
      <c r="K15" s="18">
        <f t="shared" si="6"/>
        <v>769.9</v>
      </c>
      <c r="L15" s="18">
        <f t="shared" si="2"/>
        <v>22327.100000000002</v>
      </c>
      <c r="M15" s="27"/>
    </row>
    <row r="16" spans="1:13" s="1" customFormat="1" ht="18" customHeight="1">
      <c r="A16" s="16">
        <v>7</v>
      </c>
      <c r="B16" s="19" t="s">
        <v>26</v>
      </c>
      <c r="C16" s="19">
        <v>125900</v>
      </c>
      <c r="D16" s="18">
        <f t="shared" ref="D16:K16" si="7">125900*D3/D9</f>
        <v>6295</v>
      </c>
      <c r="E16" s="18">
        <f t="shared" si="7"/>
        <v>6295</v>
      </c>
      <c r="F16" s="18">
        <f t="shared" si="7"/>
        <v>1259</v>
      </c>
      <c r="G16" s="18">
        <f t="shared" si="7"/>
        <v>944.25</v>
      </c>
      <c r="H16" s="18">
        <f t="shared" si="7"/>
        <v>314.75</v>
      </c>
      <c r="I16" s="18">
        <f t="shared" si="7"/>
        <v>629.5</v>
      </c>
      <c r="J16" s="18">
        <f t="shared" si="7"/>
        <v>1888.5</v>
      </c>
      <c r="K16" s="18">
        <f t="shared" si="7"/>
        <v>629.5</v>
      </c>
      <c r="L16" s="18">
        <f t="shared" si="2"/>
        <v>18255.5</v>
      </c>
      <c r="M16" s="27"/>
    </row>
    <row r="17" spans="1:13 16381:16382" s="1" customFormat="1" ht="18" customHeight="1">
      <c r="A17" s="16">
        <v>8</v>
      </c>
      <c r="B17" s="19" t="s">
        <v>27</v>
      </c>
      <c r="C17" s="19">
        <v>174460</v>
      </c>
      <c r="D17" s="18">
        <f t="shared" ref="D17:K17" si="8">174460*D3/D9</f>
        <v>8723</v>
      </c>
      <c r="E17" s="18">
        <f t="shared" si="8"/>
        <v>8723</v>
      </c>
      <c r="F17" s="18">
        <f t="shared" si="8"/>
        <v>1744.6</v>
      </c>
      <c r="G17" s="18">
        <f t="shared" si="8"/>
        <v>1308.45</v>
      </c>
      <c r="H17" s="18">
        <f t="shared" si="8"/>
        <v>436.15</v>
      </c>
      <c r="I17" s="18">
        <f t="shared" si="8"/>
        <v>872.3</v>
      </c>
      <c r="J17" s="18">
        <f t="shared" si="8"/>
        <v>2616.9</v>
      </c>
      <c r="K17" s="18">
        <f t="shared" si="8"/>
        <v>872.3</v>
      </c>
      <c r="L17" s="18">
        <f t="shared" si="2"/>
        <v>25296.7</v>
      </c>
      <c r="M17" s="27"/>
    </row>
    <row r="18" spans="1:13 16381:16382" s="1" customFormat="1" ht="18" customHeight="1">
      <c r="A18" s="16">
        <v>9</v>
      </c>
      <c r="B18" s="19" t="s">
        <v>28</v>
      </c>
      <c r="C18" s="19">
        <v>158820</v>
      </c>
      <c r="D18" s="18">
        <f t="shared" ref="D18:K18" si="9">158820*D3/D9</f>
        <v>7941</v>
      </c>
      <c r="E18" s="18">
        <f t="shared" si="9"/>
        <v>7941</v>
      </c>
      <c r="F18" s="18">
        <f t="shared" si="9"/>
        <v>1588.2</v>
      </c>
      <c r="G18" s="18">
        <f t="shared" si="9"/>
        <v>1191.1500000000001</v>
      </c>
      <c r="H18" s="18">
        <f t="shared" si="9"/>
        <v>397.05</v>
      </c>
      <c r="I18" s="18">
        <f t="shared" si="9"/>
        <v>794.1</v>
      </c>
      <c r="J18" s="18">
        <f t="shared" si="9"/>
        <v>2382.3000000000002</v>
      </c>
      <c r="K18" s="18">
        <f t="shared" si="9"/>
        <v>794.1</v>
      </c>
      <c r="L18" s="18">
        <f t="shared" si="2"/>
        <v>23028.899999999998</v>
      </c>
      <c r="M18" s="27"/>
    </row>
    <row r="19" spans="1:13 16381:16382" s="1" customFormat="1" ht="18" customHeight="1">
      <c r="A19" s="16">
        <v>10</v>
      </c>
      <c r="B19" s="19" t="s">
        <v>29</v>
      </c>
      <c r="C19" s="19">
        <v>131720</v>
      </c>
      <c r="D19" s="18">
        <f t="shared" ref="D19:K19" si="10">131720*D3/D9</f>
        <v>6586</v>
      </c>
      <c r="E19" s="18">
        <f t="shared" si="10"/>
        <v>6586</v>
      </c>
      <c r="F19" s="18">
        <f t="shared" si="10"/>
        <v>1317.2</v>
      </c>
      <c r="G19" s="18">
        <f t="shared" si="10"/>
        <v>987.9</v>
      </c>
      <c r="H19" s="18">
        <f t="shared" si="10"/>
        <v>329.3</v>
      </c>
      <c r="I19" s="18">
        <f t="shared" si="10"/>
        <v>658.6</v>
      </c>
      <c r="J19" s="18">
        <f t="shared" si="10"/>
        <v>1975.8</v>
      </c>
      <c r="K19" s="18">
        <f t="shared" si="10"/>
        <v>658.6</v>
      </c>
      <c r="L19" s="18">
        <f t="shared" si="2"/>
        <v>19099.399999999998</v>
      </c>
      <c r="M19" s="27"/>
    </row>
    <row r="20" spans="1:13 16381:16382" s="1" customFormat="1" ht="18" customHeight="1">
      <c r="A20" s="16">
        <v>11</v>
      </c>
      <c r="B20" s="19" t="s">
        <v>30</v>
      </c>
      <c r="C20" s="19">
        <v>76840</v>
      </c>
      <c r="D20" s="18">
        <f t="shared" ref="D20:K20" si="11">76840*D3/D9</f>
        <v>3842</v>
      </c>
      <c r="E20" s="18">
        <f t="shared" si="11"/>
        <v>3842</v>
      </c>
      <c r="F20" s="18">
        <f t="shared" si="11"/>
        <v>768.4</v>
      </c>
      <c r="G20" s="18">
        <f t="shared" si="11"/>
        <v>576.29999999999995</v>
      </c>
      <c r="H20" s="18">
        <f t="shared" si="11"/>
        <v>192.1</v>
      </c>
      <c r="I20" s="18">
        <f t="shared" si="11"/>
        <v>384.2</v>
      </c>
      <c r="J20" s="18">
        <f t="shared" si="11"/>
        <v>1152.5999999999999</v>
      </c>
      <c r="K20" s="18">
        <f t="shared" si="11"/>
        <v>384.2</v>
      </c>
      <c r="L20" s="18">
        <f t="shared" si="2"/>
        <v>11141.800000000001</v>
      </c>
      <c r="M20" s="27"/>
    </row>
    <row r="21" spans="1:13 16381:16382" s="1" customFormat="1" ht="18" customHeight="1">
      <c r="A21" s="16">
        <v>12</v>
      </c>
      <c r="B21" s="19" t="s">
        <v>31</v>
      </c>
      <c r="C21" s="19">
        <v>138580</v>
      </c>
      <c r="D21" s="18">
        <f t="shared" ref="D21:K21" si="12">138580*D3/D9</f>
        <v>6929</v>
      </c>
      <c r="E21" s="18">
        <f t="shared" si="12"/>
        <v>6929</v>
      </c>
      <c r="F21" s="18">
        <f t="shared" si="12"/>
        <v>1385.8</v>
      </c>
      <c r="G21" s="18">
        <f t="shared" si="12"/>
        <v>1039.3499999999999</v>
      </c>
      <c r="H21" s="18">
        <f t="shared" si="12"/>
        <v>346.45</v>
      </c>
      <c r="I21" s="18">
        <f t="shared" si="12"/>
        <v>692.9</v>
      </c>
      <c r="J21" s="18">
        <f t="shared" si="12"/>
        <v>2078.6999999999998</v>
      </c>
      <c r="K21" s="18">
        <f t="shared" si="12"/>
        <v>692.9</v>
      </c>
      <c r="L21" s="18">
        <f t="shared" si="2"/>
        <v>20094.100000000002</v>
      </c>
      <c r="M21" s="27"/>
    </row>
    <row r="22" spans="1:13 16381:16382" s="1" customFormat="1" ht="18" customHeight="1">
      <c r="A22" s="16">
        <v>13</v>
      </c>
      <c r="B22" s="19" t="s">
        <v>32</v>
      </c>
      <c r="C22" s="19">
        <v>94860</v>
      </c>
      <c r="D22" s="18">
        <f t="shared" ref="D22:K22" si="13">94860*D3/D9</f>
        <v>4743</v>
      </c>
      <c r="E22" s="18">
        <f t="shared" si="13"/>
        <v>4743</v>
      </c>
      <c r="F22" s="18">
        <f t="shared" si="13"/>
        <v>948.6</v>
      </c>
      <c r="G22" s="18">
        <f t="shared" si="13"/>
        <v>711.45</v>
      </c>
      <c r="H22" s="18">
        <f t="shared" si="13"/>
        <v>237.15</v>
      </c>
      <c r="I22" s="18">
        <f t="shared" si="13"/>
        <v>474.3</v>
      </c>
      <c r="J22" s="18">
        <f t="shared" si="13"/>
        <v>1422.9</v>
      </c>
      <c r="K22" s="18">
        <f t="shared" si="13"/>
        <v>474.3</v>
      </c>
      <c r="L22" s="18">
        <f t="shared" si="2"/>
        <v>13754.699999999999</v>
      </c>
      <c r="M22" s="27"/>
    </row>
    <row r="23" spans="1:13 16381:16382" s="1" customFormat="1" ht="18" customHeight="1">
      <c r="A23" s="16">
        <v>14</v>
      </c>
      <c r="B23" s="19" t="s">
        <v>33</v>
      </c>
      <c r="C23" s="19">
        <v>88820</v>
      </c>
      <c r="D23" s="18">
        <f t="shared" ref="D23:K23" si="14">88820*D3/D9</f>
        <v>4441</v>
      </c>
      <c r="E23" s="18">
        <f t="shared" si="14"/>
        <v>4441</v>
      </c>
      <c r="F23" s="18">
        <f t="shared" si="14"/>
        <v>888.2</v>
      </c>
      <c r="G23" s="18">
        <f t="shared" si="14"/>
        <v>666.15</v>
      </c>
      <c r="H23" s="18">
        <f t="shared" si="14"/>
        <v>222.05</v>
      </c>
      <c r="I23" s="18">
        <f t="shared" si="14"/>
        <v>444.1</v>
      </c>
      <c r="J23" s="18">
        <f t="shared" si="14"/>
        <v>1332.3</v>
      </c>
      <c r="K23" s="18">
        <f t="shared" si="14"/>
        <v>444.1</v>
      </c>
      <c r="L23" s="18">
        <f t="shared" si="2"/>
        <v>12878.9</v>
      </c>
      <c r="M23" s="27"/>
    </row>
    <row r="24" spans="1:13 16381:16382" s="1" customFormat="1" ht="18" customHeight="1">
      <c r="A24" s="16">
        <v>15</v>
      </c>
      <c r="B24" s="19" t="s">
        <v>34</v>
      </c>
      <c r="C24" s="19">
        <v>43880</v>
      </c>
      <c r="D24" s="18">
        <f t="shared" ref="D24:K24" si="15">43880*D3/D9</f>
        <v>2194</v>
      </c>
      <c r="E24" s="18">
        <f t="shared" si="15"/>
        <v>2194</v>
      </c>
      <c r="F24" s="18">
        <f t="shared" si="15"/>
        <v>438.8</v>
      </c>
      <c r="G24" s="18">
        <f t="shared" si="15"/>
        <v>329.1</v>
      </c>
      <c r="H24" s="18">
        <f t="shared" si="15"/>
        <v>109.7</v>
      </c>
      <c r="I24" s="18">
        <f t="shared" si="15"/>
        <v>219.4</v>
      </c>
      <c r="J24" s="18">
        <f t="shared" si="15"/>
        <v>658.2</v>
      </c>
      <c r="K24" s="18">
        <f t="shared" si="15"/>
        <v>219.4</v>
      </c>
      <c r="L24" s="18">
        <f t="shared" si="2"/>
        <v>6362.5999999999995</v>
      </c>
      <c r="M24" s="27"/>
    </row>
    <row r="25" spans="1:13 16381:16382" s="1" customFormat="1" ht="18" customHeight="1">
      <c r="A25" s="16">
        <v>16</v>
      </c>
      <c r="B25" s="19" t="s">
        <v>35</v>
      </c>
      <c r="C25" s="19">
        <v>34520</v>
      </c>
      <c r="D25" s="18">
        <f t="shared" ref="D25:K25" si="16">34520*D3/D9</f>
        <v>1726</v>
      </c>
      <c r="E25" s="18">
        <f t="shared" si="16"/>
        <v>1726</v>
      </c>
      <c r="F25" s="18">
        <f t="shared" si="16"/>
        <v>345.2</v>
      </c>
      <c r="G25" s="18">
        <f t="shared" si="16"/>
        <v>258.89999999999998</v>
      </c>
      <c r="H25" s="18">
        <f t="shared" si="16"/>
        <v>86.3</v>
      </c>
      <c r="I25" s="18">
        <f t="shared" si="16"/>
        <v>172.6</v>
      </c>
      <c r="J25" s="18">
        <f t="shared" si="16"/>
        <v>517.79999999999995</v>
      </c>
      <c r="K25" s="18">
        <f t="shared" si="16"/>
        <v>172.6</v>
      </c>
      <c r="L25" s="18">
        <f t="shared" si="2"/>
        <v>5005.4000000000005</v>
      </c>
      <c r="M25" s="27"/>
    </row>
    <row r="26" spans="1:13 16381:16382" s="1" customFormat="1" ht="18" customHeight="1">
      <c r="A26" s="16">
        <v>17</v>
      </c>
      <c r="B26" s="19" t="s">
        <v>36</v>
      </c>
      <c r="C26" s="19">
        <v>36260</v>
      </c>
      <c r="D26" s="18">
        <f t="shared" ref="D26:K26" si="17">36260*D3/D9</f>
        <v>1813</v>
      </c>
      <c r="E26" s="18">
        <f t="shared" si="17"/>
        <v>1813</v>
      </c>
      <c r="F26" s="18">
        <f t="shared" si="17"/>
        <v>362.6</v>
      </c>
      <c r="G26" s="18">
        <f t="shared" si="17"/>
        <v>271.95</v>
      </c>
      <c r="H26" s="18">
        <f t="shared" si="17"/>
        <v>90.65</v>
      </c>
      <c r="I26" s="18">
        <f t="shared" si="17"/>
        <v>181.3</v>
      </c>
      <c r="J26" s="18">
        <f t="shared" si="17"/>
        <v>543.9</v>
      </c>
      <c r="K26" s="18">
        <f t="shared" si="17"/>
        <v>181.3</v>
      </c>
      <c r="L26" s="18">
        <f t="shared" si="2"/>
        <v>5257.7</v>
      </c>
      <c r="M26" s="27"/>
    </row>
    <row r="27" spans="1:13 16381:16382" s="1" customFormat="1" ht="18" customHeight="1">
      <c r="A27" s="16">
        <v>18</v>
      </c>
      <c r="B27" s="19" t="s">
        <v>37</v>
      </c>
      <c r="C27" s="19">
        <v>77440</v>
      </c>
      <c r="D27" s="18">
        <f t="shared" ref="D27:K27" si="18">77440*D3/D9</f>
        <v>3872</v>
      </c>
      <c r="E27" s="18">
        <f t="shared" si="18"/>
        <v>3872</v>
      </c>
      <c r="F27" s="18">
        <f t="shared" si="18"/>
        <v>774.4</v>
      </c>
      <c r="G27" s="18">
        <f t="shared" si="18"/>
        <v>580.79999999999995</v>
      </c>
      <c r="H27" s="18">
        <f t="shared" si="18"/>
        <v>193.6</v>
      </c>
      <c r="I27" s="18">
        <f t="shared" si="18"/>
        <v>387.2</v>
      </c>
      <c r="J27" s="18">
        <f t="shared" si="18"/>
        <v>1161.5999999999999</v>
      </c>
      <c r="K27" s="18">
        <f t="shared" si="18"/>
        <v>387.2</v>
      </c>
      <c r="L27" s="18">
        <f t="shared" si="2"/>
        <v>11228.800000000001</v>
      </c>
      <c r="M27" s="27"/>
    </row>
    <row r="28" spans="1:13 16381:16382" s="1" customFormat="1" ht="18" customHeight="1">
      <c r="A28" s="31" t="s">
        <v>38</v>
      </c>
      <c r="B28" s="32"/>
      <c r="C28" s="33"/>
      <c r="D28" s="20">
        <f t="shared" ref="D28:K28" si="19">SUM(D10:D27)</f>
        <v>100000</v>
      </c>
      <c r="E28" s="20">
        <f t="shared" si="19"/>
        <v>100000</v>
      </c>
      <c r="F28" s="20">
        <f t="shared" si="19"/>
        <v>20000</v>
      </c>
      <c r="G28" s="20">
        <f t="shared" si="19"/>
        <v>15000</v>
      </c>
      <c r="H28" s="20">
        <f t="shared" si="19"/>
        <v>5000</v>
      </c>
      <c r="I28" s="20">
        <f t="shared" si="19"/>
        <v>10000</v>
      </c>
      <c r="J28" s="20">
        <f t="shared" si="19"/>
        <v>30000</v>
      </c>
      <c r="K28" s="20">
        <f t="shared" si="19"/>
        <v>10000</v>
      </c>
      <c r="L28" s="21" t="s">
        <v>39</v>
      </c>
      <c r="M28" s="28"/>
    </row>
    <row r="29" spans="1:13 16381:16382" s="1" customFormat="1" ht="18" customHeight="1">
      <c r="A29" s="31" t="s">
        <v>40</v>
      </c>
      <c r="B29" s="32"/>
      <c r="C29" s="33"/>
      <c r="D29" s="18" t="s">
        <v>41</v>
      </c>
      <c r="E29" s="18" t="s">
        <v>42</v>
      </c>
      <c r="F29" s="18" t="s">
        <v>43</v>
      </c>
      <c r="G29" s="18" t="s">
        <v>44</v>
      </c>
      <c r="H29" s="18" t="s">
        <v>45</v>
      </c>
      <c r="I29" s="18" t="s">
        <v>46</v>
      </c>
      <c r="J29" s="18" t="s">
        <v>47</v>
      </c>
      <c r="K29" s="18" t="s">
        <v>48</v>
      </c>
      <c r="L29" s="18"/>
      <c r="M29" s="27"/>
    </row>
    <row r="30" spans="1:13 16381:16382" s="1" customFormat="1" ht="18" customHeight="1">
      <c r="A30" s="31" t="s">
        <v>49</v>
      </c>
      <c r="B30" s="32"/>
      <c r="C30" s="33"/>
      <c r="D30" s="21" t="s">
        <v>50</v>
      </c>
      <c r="E30" s="21" t="s">
        <v>51</v>
      </c>
      <c r="F30" s="21" t="s">
        <v>52</v>
      </c>
      <c r="G30" s="21" t="s">
        <v>53</v>
      </c>
      <c r="H30" s="21" t="s">
        <v>54</v>
      </c>
      <c r="I30" s="21" t="s">
        <v>55</v>
      </c>
      <c r="J30" s="21" t="s">
        <v>56</v>
      </c>
      <c r="K30" s="21" t="s">
        <v>57</v>
      </c>
      <c r="L30" s="18"/>
      <c r="M30" s="27"/>
    </row>
    <row r="31" spans="1:13 16381:16382" s="1" customFormat="1" ht="20.100000000000001" customHeight="1">
      <c r="A31" s="31" t="s">
        <v>58</v>
      </c>
      <c r="B31" s="32"/>
      <c r="C31" s="33"/>
      <c r="D31" s="20">
        <f>2000000*D3</f>
        <v>500000</v>
      </c>
      <c r="E31" s="20">
        <f t="shared" ref="E31:K31" si="20">2000000*E3</f>
        <v>500000</v>
      </c>
      <c r="F31" s="20">
        <f t="shared" si="20"/>
        <v>100000</v>
      </c>
      <c r="G31" s="20">
        <f t="shared" si="20"/>
        <v>150000</v>
      </c>
      <c r="H31" s="20">
        <f t="shared" si="20"/>
        <v>150000</v>
      </c>
      <c r="I31" s="20">
        <f t="shared" si="20"/>
        <v>150000</v>
      </c>
      <c r="J31" s="20">
        <f t="shared" si="20"/>
        <v>300000</v>
      </c>
      <c r="K31" s="20">
        <f t="shared" si="20"/>
        <v>150000</v>
      </c>
      <c r="L31" s="29"/>
      <c r="M31" s="2"/>
      <c r="XFA31" s="3"/>
    </row>
    <row r="32" spans="1:13 16381:16382" s="1" customFormat="1">
      <c r="L32" s="2"/>
      <c r="M32" s="2"/>
      <c r="XFA32" s="3"/>
      <c r="XFB32" s="3"/>
    </row>
    <row r="33" spans="12:13 16381:16382" s="1" customFormat="1">
      <c r="L33" s="2"/>
      <c r="M33" s="2"/>
      <c r="XFA33" s="3"/>
      <c r="XFB33" s="3"/>
    </row>
    <row r="34" spans="12:13 16381:16382" s="1" customFormat="1">
      <c r="L34" s="2"/>
      <c r="M34" s="2"/>
      <c r="XFA34" s="3"/>
      <c r="XFB34" s="3"/>
    </row>
    <row r="35" spans="12:13 16381:16382" s="1" customFormat="1">
      <c r="L35" s="2"/>
      <c r="M35" s="2"/>
      <c r="XFA35" s="3"/>
      <c r="XFB35" s="3"/>
    </row>
    <row r="36" spans="12:13 16381:16382" s="1" customFormat="1">
      <c r="L36" s="2"/>
      <c r="M36" s="2"/>
      <c r="XFA36" s="3"/>
      <c r="XFB36" s="3"/>
    </row>
    <row r="37" spans="12:13 16381:16382" s="1" customFormat="1">
      <c r="L37" s="2"/>
      <c r="M37" s="2"/>
      <c r="XFA37" s="3"/>
      <c r="XFB37" s="3"/>
    </row>
    <row r="38" spans="12:13 16381:16382" s="1" customFormat="1">
      <c r="L38" s="2"/>
      <c r="M38" s="2"/>
      <c r="XFA38" s="3"/>
      <c r="XFB38" s="3"/>
    </row>
    <row r="39" spans="12:13 16381:16382" s="1" customFormat="1">
      <c r="L39" s="2"/>
      <c r="M39" s="2"/>
      <c r="XFA39" s="3"/>
      <c r="XFB39" s="3"/>
    </row>
    <row r="40" spans="12:13 16381:16382" s="1" customFormat="1">
      <c r="L40" s="2"/>
      <c r="M40" s="2"/>
      <c r="XFA40" s="3"/>
      <c r="XFB40" s="3"/>
    </row>
  </sheetData>
  <mergeCells count="7">
    <mergeCell ref="A1:L1"/>
    <mergeCell ref="A28:C28"/>
    <mergeCell ref="A29:C29"/>
    <mergeCell ref="A30:C30"/>
    <mergeCell ref="A31:C31"/>
    <mergeCell ref="A2:A9"/>
    <mergeCell ref="B2:B9"/>
  </mergeCells>
  <phoneticPr fontId="9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2023-11-26T05:22:00Z</dcterms:created>
  <dcterms:modified xsi:type="dcterms:W3CDTF">2023-11-28T00:50:46Z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